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<sst xmlns="http://schemas.openxmlformats.org/spreadsheetml/2006/main" count="242" uniqueCount="117">
  <si>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</si>
  <si>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</si>
  <si>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</si>
  <si>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</si>
  <si>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</si>
  <si>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</si>
  <si>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</si>
  <si>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</si>
  <si>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</si>
  <si>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</si>
  <si>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</si>
  <si>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</si>
  <si>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</si>
  <si>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</si>
  <si>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</si>
  <si>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</si>
  <si>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</si>
  <si>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</si>
  <si>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</si>
  <si>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</si>
  <si>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</si>
  <si>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</si>
  <si>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</si>
  <si>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</si>
  <si>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</si>
  <si>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</si>
  <si>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</si>
  <si>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</si>
  <si>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</si>
  <si>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</si>
  <si>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</si>
  <si>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</si>
  <si>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</si>
  <si>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</si>
  <si>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</si>
  <si>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</si>
  <si>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</si>
  <si>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</si>
  <si>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</si>
  <si>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</si>
  <si>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</si>
  <si>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</si>
  <si>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</si>
  <si>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</si>
  <si>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</si>
  <si>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</si>
  <si>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</si>
  <si>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</si>
  <si>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</si>
  <si>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</si>
  <si>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</si>
  <si>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</si>
  <si>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</si>
  <si>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</si>
  <si>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</si>
  <si>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</si>
  <si>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</si>
  <si>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</si>
  <si>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</si>
  <si>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</si>
  <si>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</si>
  <si>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</si>
  <si>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</si>
  <si>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</si>
  <si>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</si>
  <si>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</si>
  <si>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</si>
  <si>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</si>
  <si>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</si>
  <si>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</si>
  <si>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</si>
  <si>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</si>
  <si>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</si>
  <si>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</si>
  <si>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</si>
  <si>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</si>
  <si>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</si>
  <si>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</si>
  <si>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</si>
  <si>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</si>
  <si>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</si>
  <si>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</si>
  <si>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</si>
  <si>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</si>
  <si>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</si>
  <si>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</si>
  <si>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</si>
  <si>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</si>
  <si>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</si>
  <si>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</si>
  <si>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</si>
  <si>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</si>
  <si>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</si>
  <si>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</si>
  <si>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</si>
  <si>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</si>
  <si>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</si>
  <si>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</si>
  <si>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</si>
  <si>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</si>
  <si>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</si>
  <si>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</si>
  <si>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Уточн. план на год</t>
  </si>
  <si>
    <t>Исполнение</t>
  </si>
  <si>
    <t>Социальная политика</t>
  </si>
  <si>
    <t>Пенсионное обеспечение</t>
  </si>
  <si>
    <t>1000</t>
  </si>
  <si>
    <t>1001</t>
  </si>
  <si>
    <t>Другие вопросы в области национальной экономики</t>
  </si>
  <si>
    <t>Водное хозяйство</t>
  </si>
  <si>
    <t>0406</t>
  </si>
  <si>
    <t>РзПр</t>
  </si>
  <si>
    <t>за 1 квартал  2021 год</t>
  </si>
  <si>
    <t>Защита населения и территории от чрезвычайных ситуаций природ.и техногенного харак.,пожарная безопасность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</si>
  <si>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квартал 2021 года"  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</si>
  <si>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</si>
  <si>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от 30 апреля № 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</si>
</sst>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1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73" fontId="1" fillId="0" borderId="10" xfId="52" applyNumberFormat="1" applyFont="1" applyBorder="1">
      <alignment/>
      <protection/>
    </xf>
    <xf numFmtId="173" fontId="1" fillId="0" borderId="10" xfId="52" applyNumberFormat="1" applyFont="1" applyFill="1" applyBorder="1">
      <alignment/>
      <protection/>
    </xf>
    <xf numFmtId="173" fontId="1" fillId="35" borderId="10" xfId="52" applyNumberFormat="1" applyFont="1" applyFill="1" applyBorder="1">
      <alignment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73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72" fontId="3" fillId="33" borderId="10" xfId="56" applyNumberFormat="1" applyFont="1" applyFill="1" applyBorder="1" applyAlignment="1">
      <alignment/>
    </xf>
    <xf numFmtId="173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72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73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72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72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73" fontId="2" fillId="33" borderId="10" xfId="52" applyNumberFormat="1" applyFont="1" applyFill="1" applyBorder="1">
      <alignment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72" fontId="1" fillId="0" borderId="10" xfId="56" applyNumberFormat="1" applyFont="1" applyBorder="1" applyAlignment="1">
      <alignment horizontal="right" vertical="center" wrapText="1"/>
    </xf>
    <xf numFmtId="173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72" fontId="2" fillId="0" borderId="10" xfId="56" applyNumberFormat="1" applyFont="1" applyBorder="1" applyAlignment="1">
      <alignment horizontal="right" vertical="center" wrapText="1"/>
    </xf>
    <xf numFmtId="173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72" fontId="3" fillId="36" borderId="10" xfId="56" applyNumberFormat="1" applyFont="1" applyFill="1" applyBorder="1" applyAlignment="1">
      <alignment/>
    </xf>
    <xf numFmtId="173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72" fontId="2" fillId="36" borderId="10" xfId="56" applyNumberFormat="1" applyFont="1" applyFill="1" applyBorder="1" applyAlignment="1">
      <alignment/>
    </xf>
    <xf numFmtId="173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73" fontId="1" fillId="36" borderId="10" xfId="52" applyNumberFormat="1" applyFont="1" applyFill="1" applyBorder="1">
      <alignment/>
      <protection/>
    </xf>
    <xf numFmtId="0" fontId="1" fillId="36" borderId="10" xfId="52" applyFont="1" applyFill="1" applyBorder="1" applyAlignment="1">
      <alignment wrapText="1"/>
      <protection/>
    </xf>
    <xf numFmtId="49" fontId="1" fillId="36" borderId="16" xfId="52" applyNumberFormat="1" applyFont="1" applyFill="1" applyBorder="1" applyAlignment="1">
      <alignment horizontal="center" wrapText="1"/>
      <protection/>
    </xf>
    <xf numFmtId="1" fontId="1" fillId="36" borderId="10" xfId="52" applyNumberFormat="1" applyFont="1" applyFill="1" applyBorder="1">
      <alignment/>
      <protection/>
    </xf>
    <xf numFmtId="172" fontId="1" fillId="36" borderId="10" xfId="56" applyNumberFormat="1" applyFont="1" applyFill="1" applyBorder="1" applyAlignment="1">
      <alignment/>
    </xf>
    <xf numFmtId="49" fontId="13" fillId="0" borderId="11" xfId="52" applyNumberFormat="1" applyFont="1" applyBorder="1" applyAlignment="1">
      <alignment horizontal="center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172" fontId="2" fillId="0" borderId="10" xfId="56" applyNumberFormat="1" applyFont="1" applyFill="1" applyBorder="1" applyAlignment="1">
      <alignment/>
    </xf>
    <xf numFmtId="173" fontId="2" fillId="0" borderId="10" xfId="52" applyNumberFormat="1" applyFont="1" applyFill="1" applyBorder="1">
      <alignment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92"/>
      <c r="G1" s="89" t="s">
        <v>67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78.75" customHeight="1">
      <c r="B2" s="156" t="s">
        <v>114</v>
      </c>
      <c r="C2" s="156"/>
      <c r="D2" s="156"/>
      <c r="E2" s="156"/>
      <c r="F2" s="156"/>
      <c r="G2" s="156"/>
      <c r="H2" s="156"/>
    </row>
    <row r="3" spans="2:8" ht="12.75" customHeight="1">
      <c r="B3" s="157" t="s">
        <v>116</v>
      </c>
      <c r="C3" s="157"/>
      <c r="D3" s="157"/>
      <c r="E3" s="157"/>
      <c r="F3" s="157"/>
      <c r="G3" s="157"/>
      <c r="H3" s="157"/>
    </row>
    <row r="4" spans="1:11" ht="18" customHeight="1">
      <c r="A4" s="89"/>
      <c r="B4" s="89"/>
      <c r="C4" s="89"/>
      <c r="D4" s="89"/>
      <c r="E4" s="89"/>
      <c r="F4" s="89"/>
      <c r="G4" s="89"/>
      <c r="H4" s="89"/>
      <c r="I4" s="78"/>
      <c r="J4" s="78"/>
      <c r="K4" s="78"/>
    </row>
    <row r="5" spans="1:11" ht="18" customHeight="1">
      <c r="A5" s="159" t="s">
        <v>66</v>
      </c>
      <c r="B5" s="159"/>
      <c r="C5" s="159"/>
      <c r="D5" s="159"/>
      <c r="E5" s="159"/>
      <c r="F5" s="159"/>
      <c r="G5" s="159"/>
      <c r="H5" s="159"/>
      <c r="I5" s="78"/>
      <c r="J5" s="78"/>
      <c r="K5" s="78"/>
    </row>
    <row r="6" spans="1:11" ht="34.5" customHeight="1">
      <c r="A6" s="160" t="s">
        <v>115</v>
      </c>
      <c r="B6" s="160"/>
      <c r="C6" s="160"/>
      <c r="D6" s="160"/>
      <c r="E6" s="160"/>
      <c r="F6" s="160"/>
      <c r="G6" s="160"/>
      <c r="H6" s="160"/>
      <c r="I6" s="78"/>
      <c r="J6" s="78"/>
      <c r="K6" s="78"/>
    </row>
    <row r="7" spans="1:11" ht="18" customHeight="1">
      <c r="A7" s="159" t="s">
        <v>112</v>
      </c>
      <c r="B7" s="159"/>
      <c r="C7" s="159"/>
      <c r="D7" s="159"/>
      <c r="E7" s="159"/>
      <c r="F7" s="159"/>
      <c r="G7" s="159"/>
      <c r="H7" s="159"/>
      <c r="I7" s="78"/>
      <c r="J7" s="78"/>
      <c r="K7" s="78"/>
    </row>
    <row r="8" spans="1:11" ht="15.75" customHeight="1">
      <c r="A8" s="8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5" customFormat="1" ht="15.75" customHeight="1" hidden="1">
      <c r="A9" s="161" t="s">
        <v>0</v>
      </c>
      <c r="B9" s="145"/>
      <c r="C9" s="146" t="s">
        <v>13</v>
      </c>
      <c r="D9" s="147"/>
      <c r="E9" s="148"/>
      <c r="F9" s="162" t="s">
        <v>14</v>
      </c>
      <c r="G9" s="163"/>
      <c r="H9" s="164"/>
      <c r="I9" s="165" t="s">
        <v>15</v>
      </c>
      <c r="J9" s="165"/>
      <c r="K9" s="165"/>
    </row>
    <row r="10" spans="1:11" s="15" customFormat="1" ht="66" customHeight="1">
      <c r="A10" s="161"/>
      <c r="B10" s="149" t="s">
        <v>111</v>
      </c>
      <c r="C10" s="150" t="s">
        <v>17</v>
      </c>
      <c r="D10" s="151" t="s">
        <v>16</v>
      </c>
      <c r="E10" s="150" t="s">
        <v>21</v>
      </c>
      <c r="F10" s="150" t="s">
        <v>102</v>
      </c>
      <c r="G10" s="150" t="s">
        <v>103</v>
      </c>
      <c r="H10" s="150" t="s">
        <v>21</v>
      </c>
      <c r="I10" s="16" t="s">
        <v>17</v>
      </c>
      <c r="J10" s="16" t="s">
        <v>16</v>
      </c>
      <c r="K10" s="16" t="s">
        <v>21</v>
      </c>
    </row>
    <row r="11" spans="1:11" s="15" customFormat="1" ht="13.5" customHeight="1">
      <c r="A11" s="2">
        <v>1</v>
      </c>
      <c r="B11" s="21" t="s">
        <v>20</v>
      </c>
      <c r="C11" s="17">
        <v>3</v>
      </c>
      <c r="D11" s="18">
        <v>5</v>
      </c>
      <c r="E11" s="17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5" customFormat="1" ht="17.25" customHeight="1" hidden="1">
      <c r="A12" s="48" t="s">
        <v>42</v>
      </c>
      <c r="B12" s="21"/>
      <c r="C12" s="57">
        <f>F12+I12</f>
        <v>45208</v>
      </c>
      <c r="D12" s="57">
        <f>G12+J12</f>
        <v>46694</v>
      </c>
      <c r="E12" s="60">
        <f>D12/C12</f>
        <v>1.032870288444523</v>
      </c>
      <c r="F12" s="50">
        <v>34077</v>
      </c>
      <c r="G12" s="77">
        <v>35665</v>
      </c>
      <c r="H12" s="72">
        <f>G12/F12</f>
        <v>1.0466003462746134</v>
      </c>
      <c r="I12" s="50">
        <v>11131</v>
      </c>
      <c r="J12" s="50">
        <v>11029</v>
      </c>
      <c r="K12" s="72">
        <f>J12/I12</f>
        <v>0.9908364028389184</v>
      </c>
    </row>
    <row r="13" spans="1:11" s="15" customFormat="1" ht="16.5" customHeight="1" hidden="1">
      <c r="A13" s="48" t="s">
        <v>43</v>
      </c>
      <c r="B13" s="21"/>
      <c r="C13" s="57">
        <f>F13</f>
        <v>223531</v>
      </c>
      <c r="D13" s="57">
        <f>G13</f>
        <v>223297</v>
      </c>
      <c r="E13" s="60">
        <f>D13/C13</f>
        <v>0.9989531653327727</v>
      </c>
      <c r="F13" s="50">
        <v>223531</v>
      </c>
      <c r="G13" s="77">
        <v>223297</v>
      </c>
      <c r="H13" s="72">
        <f>G13/F13</f>
        <v>0.9989531653327727</v>
      </c>
      <c r="I13" s="50">
        <v>50565</v>
      </c>
      <c r="J13" s="50">
        <v>50504</v>
      </c>
      <c r="K13" s="72">
        <f>J13/I13</f>
        <v>0.9987936319588648</v>
      </c>
    </row>
    <row r="14" spans="1:11" s="15" customFormat="1" ht="28.5" customHeight="1" hidden="1">
      <c r="A14" s="49" t="s">
        <v>44</v>
      </c>
      <c r="B14" s="21"/>
      <c r="C14" s="57"/>
      <c r="D14" s="59"/>
      <c r="E14" s="58"/>
      <c r="F14" s="50">
        <v>19815</v>
      </c>
      <c r="G14" s="77">
        <v>19686</v>
      </c>
      <c r="H14" s="72">
        <f>G14/F14</f>
        <v>0.9934897804693414</v>
      </c>
      <c r="I14" s="50"/>
      <c r="J14" s="50"/>
      <c r="K14" s="73"/>
    </row>
    <row r="15" spans="1:11" s="43" customFormat="1" ht="18.75" hidden="1">
      <c r="A15" s="41" t="s">
        <v>18</v>
      </c>
      <c r="B15" s="42" t="s">
        <v>11</v>
      </c>
      <c r="C15" s="61">
        <f>SUM(C12:C14)</f>
        <v>268739</v>
      </c>
      <c r="D15" s="61">
        <f>SUM(D12:D14)</f>
        <v>269991</v>
      </c>
      <c r="E15" s="62">
        <f>D15/C15</f>
        <v>1.0046587953367394</v>
      </c>
      <c r="F15" s="74">
        <f>SUM(F12:F14)</f>
        <v>277423</v>
      </c>
      <c r="G15" s="74">
        <f>SUM(G12:G14)</f>
        <v>278648</v>
      </c>
      <c r="H15" s="75">
        <f>G15/F15</f>
        <v>1.0044156396549673</v>
      </c>
      <c r="I15" s="74">
        <f>SUM(I12:I14)</f>
        <v>61696</v>
      </c>
      <c r="J15" s="74">
        <f>SUM(J12:J14)</f>
        <v>61533</v>
      </c>
      <c r="K15" s="75">
        <f>J15/I15</f>
        <v>0.9973580134854771</v>
      </c>
    </row>
    <row r="16" spans="1:11" s="15" customFormat="1" ht="0.75" customHeight="1">
      <c r="A16" s="2"/>
      <c r="B16" s="21"/>
      <c r="C16" s="17"/>
      <c r="D16" s="18"/>
      <c r="E16" s="22"/>
      <c r="F16" s="16"/>
      <c r="G16" s="16"/>
      <c r="H16" s="33"/>
      <c r="I16" s="16"/>
      <c r="J16" s="16"/>
      <c r="K16" s="63"/>
    </row>
    <row r="17" spans="1:11" s="15" customFormat="1" ht="0.75" customHeight="1">
      <c r="A17" s="2"/>
      <c r="B17" s="21"/>
      <c r="C17" s="17"/>
      <c r="D17" s="18"/>
      <c r="E17" s="22"/>
      <c r="F17" s="16"/>
      <c r="G17" s="16"/>
      <c r="H17" s="33"/>
      <c r="I17" s="16"/>
      <c r="J17" s="16"/>
      <c r="K17" s="63"/>
    </row>
    <row r="18" spans="1:11" s="15" customFormat="1" ht="0.75" customHeight="1">
      <c r="A18" s="2"/>
      <c r="B18" s="21"/>
      <c r="C18" s="17"/>
      <c r="D18" s="18"/>
      <c r="E18" s="22"/>
      <c r="F18" s="16"/>
      <c r="G18" s="16"/>
      <c r="H18" s="33"/>
      <c r="I18" s="16"/>
      <c r="J18" s="16"/>
      <c r="K18" s="63"/>
    </row>
    <row r="19" spans="1:11" s="15" customFormat="1" ht="0.75" customHeight="1">
      <c r="A19" s="2"/>
      <c r="B19" s="21"/>
      <c r="C19" s="17"/>
      <c r="D19" s="18"/>
      <c r="E19" s="22"/>
      <c r="F19" s="16"/>
      <c r="G19" s="16"/>
      <c r="H19" s="33"/>
      <c r="I19" s="16"/>
      <c r="J19" s="16"/>
      <c r="K19" s="63"/>
    </row>
    <row r="20" spans="1:11" s="45" customFormat="1" ht="20.25" customHeight="1">
      <c r="A20" s="129" t="s">
        <v>3</v>
      </c>
      <c r="B20" s="130" t="s">
        <v>2</v>
      </c>
      <c r="C20" s="131" t="e">
        <f>#REF!+#REF!+C21+#REF!+#REF!+#REF!+#REF!+#REF!+C24</f>
        <v>#REF!</v>
      </c>
      <c r="D20" s="131" t="e">
        <f>#REF!+#REF!+D21+#REF!+#REF!+#REF!+#REF!+#REF!+D24</f>
        <v>#REF!</v>
      </c>
      <c r="E20" s="132" t="e">
        <f>D20/C20</f>
        <v>#REF!</v>
      </c>
      <c r="F20" s="133">
        <v>1893.3</v>
      </c>
      <c r="G20" s="133">
        <f>G21+G24+G23+G22</f>
        <v>274.6</v>
      </c>
      <c r="H20" s="133">
        <f>G20/F20*100</f>
        <v>14.50377647493794</v>
      </c>
      <c r="I20" s="64" t="e">
        <f>#REF!+#REF!+I21+#REF!+#REF!+#REF!+#REF!+I24</f>
        <v>#REF!</v>
      </c>
      <c r="J20" s="64" t="e">
        <f>#REF!+#REF!+J21+#REF!+#REF!+#REF!+#REF!+J24</f>
        <v>#REF!</v>
      </c>
      <c r="K20" s="75" t="e">
        <f>J20/I20</f>
        <v>#REF!</v>
      </c>
    </row>
    <row r="21" spans="1:11" s="20" customFormat="1" ht="15.75">
      <c r="A21" s="5" t="s">
        <v>76</v>
      </c>
      <c r="B21" s="100" t="s">
        <v>4</v>
      </c>
      <c r="C21" s="101" t="e">
        <f>F21+I21</f>
        <v>#REF!</v>
      </c>
      <c r="D21" s="101" t="e">
        <f>G21+J21</f>
        <v>#REF!</v>
      </c>
      <c r="E21" s="31" t="e">
        <f>D21/C21</f>
        <v>#REF!</v>
      </c>
      <c r="F21" s="83">
        <v>1828.5</v>
      </c>
      <c r="G21" s="82">
        <v>266.5</v>
      </c>
      <c r="H21" s="140">
        <f aca="true" t="shared" si="0" ref="H21:H60">G21/F21*100</f>
        <v>14.574788077659285</v>
      </c>
      <c r="I21" s="39" t="e">
        <f>#REF!</f>
        <v>#REF!</v>
      </c>
      <c r="J21" s="39" t="e">
        <f>#REF!</f>
        <v>#REF!</v>
      </c>
      <c r="K21" s="76" t="e">
        <f>J21/I21</f>
        <v>#REF!</v>
      </c>
    </row>
    <row r="22" spans="1:11" ht="15.75" hidden="1">
      <c r="A22" s="5"/>
      <c r="B22" s="100"/>
      <c r="C22" s="101"/>
      <c r="D22" s="101"/>
      <c r="E22" s="31"/>
      <c r="F22" s="82"/>
      <c r="G22" s="82"/>
      <c r="H22" s="140"/>
      <c r="I22" s="6"/>
      <c r="J22" s="51"/>
      <c r="K22" s="76"/>
    </row>
    <row r="23" spans="1:11" ht="15.75">
      <c r="A23" s="5" t="s">
        <v>73</v>
      </c>
      <c r="B23" s="100" t="s">
        <v>74</v>
      </c>
      <c r="C23" s="101"/>
      <c r="D23" s="101"/>
      <c r="E23" s="31"/>
      <c r="F23" s="82">
        <v>10</v>
      </c>
      <c r="G23" s="82">
        <v>0</v>
      </c>
      <c r="H23" s="140">
        <f t="shared" si="0"/>
        <v>0</v>
      </c>
      <c r="I23" s="6"/>
      <c r="J23" s="51"/>
      <c r="K23" s="76"/>
    </row>
    <row r="24" spans="1:11" s="19" customFormat="1" ht="15" customHeight="1">
      <c r="A24" s="5" t="s">
        <v>75</v>
      </c>
      <c r="B24" s="100" t="s">
        <v>72</v>
      </c>
      <c r="C24" s="101" t="e">
        <f>F24+I24</f>
        <v>#REF!</v>
      </c>
      <c r="D24" s="101" t="e">
        <f>G24+J24</f>
        <v>#REF!</v>
      </c>
      <c r="E24" s="31" t="e">
        <f>D24/C24</f>
        <v>#REF!</v>
      </c>
      <c r="F24" s="83">
        <v>54.8</v>
      </c>
      <c r="G24" s="83">
        <v>8.1</v>
      </c>
      <c r="H24" s="133">
        <f t="shared" si="0"/>
        <v>14.78102189781022</v>
      </c>
      <c r="I24" s="39" t="e">
        <f>SUM(#REF!)</f>
        <v>#REF!</v>
      </c>
      <c r="J24" s="39" t="e">
        <f>SUM(#REF!)</f>
        <v>#REF!</v>
      </c>
      <c r="K24" s="76" t="e">
        <f>J24/I24</f>
        <v>#REF!</v>
      </c>
    </row>
    <row r="25" spans="1:11" ht="18" customHeight="1">
      <c r="A25" s="134" t="s">
        <v>86</v>
      </c>
      <c r="B25" s="135" t="s">
        <v>87</v>
      </c>
      <c r="C25" s="136"/>
      <c r="D25" s="136"/>
      <c r="E25" s="137"/>
      <c r="F25" s="138">
        <v>222.4</v>
      </c>
      <c r="G25" s="138">
        <v>50</v>
      </c>
      <c r="H25" s="133">
        <f t="shared" si="0"/>
        <v>22.48201438848921</v>
      </c>
      <c r="I25" s="6"/>
      <c r="J25" s="51"/>
      <c r="K25" s="40"/>
    </row>
    <row r="26" spans="1:11" ht="18" customHeight="1">
      <c r="A26" s="5" t="s">
        <v>88</v>
      </c>
      <c r="B26" s="100" t="s">
        <v>89</v>
      </c>
      <c r="C26" s="35"/>
      <c r="D26" s="35"/>
      <c r="E26" s="102"/>
      <c r="F26" s="83">
        <v>222.4</v>
      </c>
      <c r="G26" s="83">
        <v>50</v>
      </c>
      <c r="H26" s="140">
        <f t="shared" si="0"/>
        <v>22.48201438848921</v>
      </c>
      <c r="I26" s="6"/>
      <c r="J26" s="51"/>
      <c r="K26" s="40"/>
    </row>
    <row r="27" spans="1:11" ht="31.5" customHeight="1" hidden="1">
      <c r="A27" s="134" t="s">
        <v>77</v>
      </c>
      <c r="B27" s="135" t="s">
        <v>78</v>
      </c>
      <c r="C27" s="136"/>
      <c r="D27" s="136"/>
      <c r="E27" s="137"/>
      <c r="F27" s="138">
        <f>F28</f>
        <v>0</v>
      </c>
      <c r="G27" s="138">
        <f>G28</f>
        <v>0</v>
      </c>
      <c r="H27" s="140" t="e">
        <f t="shared" si="0"/>
        <v>#DIV/0!</v>
      </c>
      <c r="I27" s="6"/>
      <c r="J27" s="51"/>
      <c r="K27" s="40"/>
    </row>
    <row r="28" spans="1:11" ht="18" customHeight="1" hidden="1">
      <c r="A28" s="5" t="s">
        <v>84</v>
      </c>
      <c r="B28" s="100" t="s">
        <v>85</v>
      </c>
      <c r="C28" s="35"/>
      <c r="D28" s="35"/>
      <c r="E28" s="102"/>
      <c r="F28" s="83"/>
      <c r="G28" s="83"/>
      <c r="H28" s="140" t="e">
        <f t="shared" si="0"/>
        <v>#DIV/0!</v>
      </c>
      <c r="I28" s="6"/>
      <c r="J28" s="51"/>
      <c r="K28" s="40"/>
    </row>
    <row r="29" spans="1:11" ht="36" customHeight="1">
      <c r="A29" s="152" t="s">
        <v>77</v>
      </c>
      <c r="B29" s="153" t="s">
        <v>78</v>
      </c>
      <c r="C29" s="46"/>
      <c r="D29" s="46"/>
      <c r="E29" s="154"/>
      <c r="F29" s="155">
        <v>10</v>
      </c>
      <c r="G29" s="155">
        <v>0</v>
      </c>
      <c r="H29" s="138">
        <f>G29/F29*100</f>
        <v>0</v>
      </c>
      <c r="I29" s="6"/>
      <c r="J29" s="51"/>
      <c r="K29" s="40"/>
    </row>
    <row r="30" spans="1:11" ht="48.75" customHeight="1">
      <c r="A30" s="5" t="s">
        <v>113</v>
      </c>
      <c r="B30" s="100" t="s">
        <v>85</v>
      </c>
      <c r="C30" s="35"/>
      <c r="D30" s="35"/>
      <c r="E30" s="102"/>
      <c r="F30" s="83">
        <v>10</v>
      </c>
      <c r="G30" s="83">
        <v>0</v>
      </c>
      <c r="H30" s="140">
        <f>G30/F30*100</f>
        <v>0</v>
      </c>
      <c r="I30" s="6"/>
      <c r="J30" s="51"/>
      <c r="K30" s="40"/>
    </row>
    <row r="31" spans="1:11" ht="18" customHeight="1">
      <c r="A31" s="129" t="s">
        <v>69</v>
      </c>
      <c r="B31" s="130" t="s">
        <v>70</v>
      </c>
      <c r="C31" s="131"/>
      <c r="D31" s="131"/>
      <c r="E31" s="132"/>
      <c r="F31" s="133">
        <v>2445</v>
      </c>
      <c r="G31" s="133">
        <v>245.4</v>
      </c>
      <c r="H31" s="140">
        <f t="shared" si="0"/>
        <v>10.036809815950921</v>
      </c>
      <c r="I31" s="6"/>
      <c r="J31" s="51"/>
      <c r="K31" s="40"/>
    </row>
    <row r="32" spans="1:11" ht="18" customHeight="1">
      <c r="A32" s="141" t="s">
        <v>109</v>
      </c>
      <c r="B32" s="142" t="s">
        <v>110</v>
      </c>
      <c r="C32" s="143"/>
      <c r="D32" s="143"/>
      <c r="E32" s="144"/>
      <c r="F32" s="140">
        <v>1271</v>
      </c>
      <c r="G32" s="140">
        <v>245.4</v>
      </c>
      <c r="H32" s="133">
        <f t="shared" si="0"/>
        <v>19.30763178599528</v>
      </c>
      <c r="I32" s="6"/>
      <c r="J32" s="51"/>
      <c r="K32" s="40"/>
    </row>
    <row r="33" spans="1:11" ht="24.75" customHeight="1">
      <c r="A33" s="5" t="s">
        <v>92</v>
      </c>
      <c r="B33" s="100" t="s">
        <v>93</v>
      </c>
      <c r="C33" s="35"/>
      <c r="D33" s="35"/>
      <c r="E33" s="102"/>
      <c r="F33" s="83">
        <v>1174</v>
      </c>
      <c r="G33" s="83">
        <v>0</v>
      </c>
      <c r="H33" s="140">
        <f t="shared" si="0"/>
        <v>0</v>
      </c>
      <c r="I33" s="6"/>
      <c r="J33" s="51"/>
      <c r="K33" s="40"/>
    </row>
    <row r="34" spans="1:11" ht="34.5" customHeight="1" hidden="1">
      <c r="A34" s="5" t="s">
        <v>108</v>
      </c>
      <c r="B34" s="100" t="s">
        <v>50</v>
      </c>
      <c r="C34" s="35"/>
      <c r="D34" s="35"/>
      <c r="E34" s="102"/>
      <c r="F34" s="83"/>
      <c r="G34" s="83"/>
      <c r="H34" s="140" t="e">
        <f t="shared" si="0"/>
        <v>#DIV/0!</v>
      </c>
      <c r="I34" s="6"/>
      <c r="J34" s="51"/>
      <c r="K34" s="40"/>
    </row>
    <row r="35" spans="1:11" s="45" customFormat="1" ht="18">
      <c r="A35" s="129" t="s">
        <v>40</v>
      </c>
      <c r="B35" s="130" t="s">
        <v>5</v>
      </c>
      <c r="C35" s="131" t="e">
        <f>#REF!+C41+C45+#REF!</f>
        <v>#REF!</v>
      </c>
      <c r="D35" s="131" t="e">
        <f>#REF!+D41+D45+#REF!</f>
        <v>#REF!</v>
      </c>
      <c r="E35" s="132" t="e">
        <f>D35/C35</f>
        <v>#REF!</v>
      </c>
      <c r="F35" s="133">
        <v>424</v>
      </c>
      <c r="G35" s="133">
        <v>57.1</v>
      </c>
      <c r="H35" s="133">
        <f t="shared" si="0"/>
        <v>13.466981132075473</v>
      </c>
      <c r="I35" s="37" t="e">
        <f>#REF!+I41+I45+#REF!</f>
        <v>#REF!</v>
      </c>
      <c r="J35" s="37" t="e">
        <f>#REF!+J41+J45+#REF!</f>
        <v>#REF!</v>
      </c>
      <c r="K35" s="65" t="e">
        <f>J35/I35</f>
        <v>#REF!</v>
      </c>
    </row>
    <row r="36" spans="1:11" s="20" customFormat="1" ht="18" customHeight="1" hidden="1">
      <c r="A36" s="5" t="s">
        <v>23</v>
      </c>
      <c r="B36" s="100" t="s">
        <v>6</v>
      </c>
      <c r="C36" s="35">
        <f aca="true" t="shared" si="1" ref="C36:D47">F36+I36</f>
        <v>156</v>
      </c>
      <c r="D36" s="35">
        <f t="shared" si="1"/>
        <v>156</v>
      </c>
      <c r="E36" s="31">
        <f>D36/C36</f>
        <v>1</v>
      </c>
      <c r="F36" s="82"/>
      <c r="G36" s="82"/>
      <c r="H36" s="133" t="e">
        <f t="shared" si="0"/>
        <v>#DIV/0!</v>
      </c>
      <c r="I36" s="6">
        <v>156</v>
      </c>
      <c r="J36" s="51">
        <v>156</v>
      </c>
      <c r="K36" s="65">
        <f>J36/I36</f>
        <v>1</v>
      </c>
    </row>
    <row r="37" spans="1:11" s="20" customFormat="1" ht="21" customHeight="1" hidden="1">
      <c r="A37" s="5" t="s">
        <v>45</v>
      </c>
      <c r="B37" s="103" t="s">
        <v>6</v>
      </c>
      <c r="C37" s="35">
        <f t="shared" si="1"/>
        <v>50</v>
      </c>
      <c r="D37" s="35">
        <f t="shared" si="1"/>
        <v>50</v>
      </c>
      <c r="E37" s="104">
        <v>1</v>
      </c>
      <c r="F37" s="105"/>
      <c r="G37" s="105"/>
      <c r="H37" s="133" t="e">
        <f t="shared" si="0"/>
        <v>#DIV/0!</v>
      </c>
      <c r="I37" s="66">
        <v>50</v>
      </c>
      <c r="J37" s="66">
        <v>50</v>
      </c>
      <c r="K37" s="65">
        <f>J37/I37</f>
        <v>1</v>
      </c>
    </row>
    <row r="38" spans="1:11" s="20" customFormat="1" ht="18" customHeight="1" hidden="1">
      <c r="A38" s="5" t="s">
        <v>55</v>
      </c>
      <c r="B38" s="100" t="s">
        <v>6</v>
      </c>
      <c r="C38" s="35">
        <f t="shared" si="1"/>
        <v>0</v>
      </c>
      <c r="D38" s="35">
        <f t="shared" si="1"/>
        <v>0</v>
      </c>
      <c r="E38" s="31" t="e">
        <f aca="true" t="shared" si="2" ref="E38:E47">D38/C38</f>
        <v>#DIV/0!</v>
      </c>
      <c r="F38" s="82"/>
      <c r="G38" s="82"/>
      <c r="H38" s="133" t="e">
        <f t="shared" si="0"/>
        <v>#DIV/0!</v>
      </c>
      <c r="I38" s="67"/>
      <c r="J38" s="51"/>
      <c r="K38" s="65"/>
    </row>
    <row r="39" spans="1:11" s="20" customFormat="1" ht="18" customHeight="1" hidden="1">
      <c r="A39" s="5" t="s">
        <v>56</v>
      </c>
      <c r="B39" s="100" t="s">
        <v>6</v>
      </c>
      <c r="C39" s="35">
        <f t="shared" si="1"/>
        <v>14</v>
      </c>
      <c r="D39" s="35">
        <f t="shared" si="1"/>
        <v>14</v>
      </c>
      <c r="E39" s="31">
        <f t="shared" si="2"/>
        <v>1</v>
      </c>
      <c r="F39" s="82"/>
      <c r="G39" s="82"/>
      <c r="H39" s="133" t="e">
        <f t="shared" si="0"/>
        <v>#DIV/0!</v>
      </c>
      <c r="I39" s="67">
        <v>14</v>
      </c>
      <c r="J39" s="51">
        <v>14</v>
      </c>
      <c r="K39" s="65"/>
    </row>
    <row r="40" spans="1:11" s="20" customFormat="1" ht="18" customHeight="1">
      <c r="A40" s="5" t="s">
        <v>94</v>
      </c>
      <c r="B40" s="100" t="s">
        <v>6</v>
      </c>
      <c r="C40" s="35"/>
      <c r="D40" s="35"/>
      <c r="E40" s="31"/>
      <c r="F40" s="82">
        <v>12.3</v>
      </c>
      <c r="G40" s="82">
        <v>2.6</v>
      </c>
      <c r="H40" s="140">
        <f t="shared" si="0"/>
        <v>21.13821138211382</v>
      </c>
      <c r="I40" s="67"/>
      <c r="J40" s="51"/>
      <c r="K40" s="65"/>
    </row>
    <row r="41" spans="1:11" s="19" customFormat="1" ht="15.75" hidden="1">
      <c r="A41" s="5" t="s">
        <v>95</v>
      </c>
      <c r="B41" s="100" t="s">
        <v>8</v>
      </c>
      <c r="C41" s="101">
        <f t="shared" si="1"/>
        <v>17504</v>
      </c>
      <c r="D41" s="101">
        <f t="shared" si="1"/>
        <v>17491</v>
      </c>
      <c r="E41" s="31">
        <f t="shared" si="2"/>
        <v>0.9992573126142597</v>
      </c>
      <c r="F41" s="83">
        <v>0</v>
      </c>
      <c r="G41" s="83">
        <v>0</v>
      </c>
      <c r="H41" s="140" t="e">
        <f t="shared" si="0"/>
        <v>#DIV/0!</v>
      </c>
      <c r="I41" s="39">
        <f>I42+I43+I44</f>
        <v>17504</v>
      </c>
      <c r="J41" s="39">
        <f>J42+J43+J44</f>
        <v>17491</v>
      </c>
      <c r="K41" s="40">
        <f>J41/I41</f>
        <v>0.9992573126142597</v>
      </c>
    </row>
    <row r="42" spans="1:11" ht="21" customHeight="1" hidden="1">
      <c r="A42" s="5" t="s">
        <v>24</v>
      </c>
      <c r="B42" s="100" t="s">
        <v>8</v>
      </c>
      <c r="C42" s="101">
        <f t="shared" si="1"/>
        <v>16563</v>
      </c>
      <c r="D42" s="101">
        <f t="shared" si="1"/>
        <v>16550</v>
      </c>
      <c r="E42" s="31">
        <f t="shared" si="2"/>
        <v>0.9992151180341725</v>
      </c>
      <c r="F42" s="82"/>
      <c r="G42" s="82"/>
      <c r="H42" s="140" t="e">
        <f t="shared" si="0"/>
        <v>#DIV/0!</v>
      </c>
      <c r="I42" s="6">
        <v>16563</v>
      </c>
      <c r="J42" s="51">
        <v>16550</v>
      </c>
      <c r="K42" s="40">
        <f>J42/I42</f>
        <v>0.9992151180341725</v>
      </c>
    </row>
    <row r="43" spans="1:11" ht="16.5" customHeight="1" hidden="1">
      <c r="A43" s="5" t="s">
        <v>64</v>
      </c>
      <c r="B43" s="100"/>
      <c r="C43" s="101">
        <f t="shared" si="1"/>
        <v>267</v>
      </c>
      <c r="D43" s="101">
        <f t="shared" si="1"/>
        <v>267</v>
      </c>
      <c r="E43" s="31">
        <f t="shared" si="2"/>
        <v>1</v>
      </c>
      <c r="F43" s="82"/>
      <c r="G43" s="82"/>
      <c r="H43" s="140" t="e">
        <f t="shared" si="0"/>
        <v>#DIV/0!</v>
      </c>
      <c r="I43" s="6">
        <v>267</v>
      </c>
      <c r="J43" s="51">
        <v>267</v>
      </c>
      <c r="K43" s="40"/>
    </row>
    <row r="44" spans="1:11" ht="19.5" customHeight="1" hidden="1">
      <c r="A44" s="5" t="s">
        <v>25</v>
      </c>
      <c r="B44" s="100" t="s">
        <v>8</v>
      </c>
      <c r="C44" s="101">
        <f t="shared" si="1"/>
        <v>674</v>
      </c>
      <c r="D44" s="101">
        <f t="shared" si="1"/>
        <v>674</v>
      </c>
      <c r="E44" s="31">
        <f t="shared" si="2"/>
        <v>1</v>
      </c>
      <c r="F44" s="82"/>
      <c r="G44" s="82"/>
      <c r="H44" s="140" t="e">
        <f t="shared" si="0"/>
        <v>#DIV/0!</v>
      </c>
      <c r="I44" s="6">
        <v>674</v>
      </c>
      <c r="J44" s="51">
        <v>674</v>
      </c>
      <c r="K44" s="40">
        <f>J44/I44</f>
        <v>1</v>
      </c>
    </row>
    <row r="45" spans="1:11" s="19" customFormat="1" ht="15" customHeight="1">
      <c r="A45" s="5" t="s">
        <v>96</v>
      </c>
      <c r="B45" s="100" t="s">
        <v>52</v>
      </c>
      <c r="C45" s="101">
        <f t="shared" si="1"/>
        <v>6199.7</v>
      </c>
      <c r="D45" s="101">
        <f t="shared" si="1"/>
        <v>5813.5</v>
      </c>
      <c r="E45" s="31">
        <f t="shared" si="2"/>
        <v>0.93770666322564</v>
      </c>
      <c r="F45" s="82">
        <v>411.7</v>
      </c>
      <c r="G45" s="82">
        <v>54.5</v>
      </c>
      <c r="H45" s="140">
        <f t="shared" si="0"/>
        <v>13.237794510565948</v>
      </c>
      <c r="I45" s="39">
        <f>I46+I47</f>
        <v>5788</v>
      </c>
      <c r="J45" s="39">
        <f>J46+J47</f>
        <v>5759</v>
      </c>
      <c r="K45" s="40">
        <f>J45/I45</f>
        <v>0.9949896337249482</v>
      </c>
    </row>
    <row r="46" spans="1:11" s="19" customFormat="1" ht="15" customHeight="1" hidden="1">
      <c r="A46" s="5" t="s">
        <v>53</v>
      </c>
      <c r="B46" s="100" t="s">
        <v>52</v>
      </c>
      <c r="C46" s="101">
        <f t="shared" si="1"/>
        <v>895</v>
      </c>
      <c r="D46" s="101">
        <f t="shared" si="1"/>
        <v>895</v>
      </c>
      <c r="E46" s="31">
        <f t="shared" si="2"/>
        <v>1</v>
      </c>
      <c r="F46" s="82"/>
      <c r="G46" s="82"/>
      <c r="H46" s="133" t="e">
        <f t="shared" si="0"/>
        <v>#DIV/0!</v>
      </c>
      <c r="I46" s="6">
        <v>895</v>
      </c>
      <c r="J46" s="51">
        <v>895</v>
      </c>
      <c r="K46" s="40">
        <f>J46/I46</f>
        <v>1</v>
      </c>
    </row>
    <row r="47" spans="1:11" s="19" customFormat="1" ht="15" customHeight="1" hidden="1">
      <c r="A47" s="5" t="s">
        <v>54</v>
      </c>
      <c r="B47" s="100" t="s">
        <v>52</v>
      </c>
      <c r="C47" s="101">
        <f t="shared" si="1"/>
        <v>5243</v>
      </c>
      <c r="D47" s="101">
        <f t="shared" si="1"/>
        <v>5214</v>
      </c>
      <c r="E47" s="31">
        <f t="shared" si="2"/>
        <v>0.9944688155636087</v>
      </c>
      <c r="F47" s="82">
        <v>350</v>
      </c>
      <c r="G47" s="82">
        <v>350</v>
      </c>
      <c r="H47" s="133">
        <f t="shared" si="0"/>
        <v>100</v>
      </c>
      <c r="I47" s="6">
        <v>4893</v>
      </c>
      <c r="J47" s="51">
        <v>4864</v>
      </c>
      <c r="K47" s="40">
        <f>J47/I47</f>
        <v>0.9940731657469855</v>
      </c>
    </row>
    <row r="48" spans="1:11" ht="18.75" customHeight="1" hidden="1">
      <c r="A48" s="5" t="s">
        <v>26</v>
      </c>
      <c r="B48" s="100" t="s">
        <v>9</v>
      </c>
      <c r="C48" s="101"/>
      <c r="D48" s="101"/>
      <c r="E48" s="31"/>
      <c r="F48" s="82"/>
      <c r="G48" s="83"/>
      <c r="H48" s="133" t="e">
        <f t="shared" si="0"/>
        <v>#DIV/0!</v>
      </c>
      <c r="I48" s="6"/>
      <c r="J48" s="51"/>
      <c r="K48" s="40"/>
    </row>
    <row r="49" spans="1:11" ht="18.75" customHeight="1" hidden="1">
      <c r="A49" s="5" t="s">
        <v>27</v>
      </c>
      <c r="B49" s="100" t="s">
        <v>9</v>
      </c>
      <c r="C49" s="101">
        <f>F49+I49</f>
        <v>8246</v>
      </c>
      <c r="D49" s="101">
        <f>G49+J49</f>
        <v>8246</v>
      </c>
      <c r="E49" s="31">
        <f aca="true" t="shared" si="3" ref="E49:E54">D49/C49</f>
        <v>1</v>
      </c>
      <c r="F49" s="84">
        <v>8246</v>
      </c>
      <c r="G49" s="83">
        <v>8246</v>
      </c>
      <c r="H49" s="133">
        <f t="shared" si="0"/>
        <v>100</v>
      </c>
      <c r="I49" s="6"/>
      <c r="J49" s="51"/>
      <c r="K49" s="40"/>
    </row>
    <row r="50" spans="1:11" s="20" customFormat="1" ht="18" customHeight="1" hidden="1">
      <c r="A50" s="5" t="s">
        <v>28</v>
      </c>
      <c r="B50" s="100" t="s">
        <v>7</v>
      </c>
      <c r="C50" s="101">
        <f aca="true" t="shared" si="4" ref="C50:D54">F50+I50</f>
        <v>12156.5</v>
      </c>
      <c r="D50" s="35">
        <f t="shared" si="4"/>
        <v>12105</v>
      </c>
      <c r="E50" s="31">
        <f t="shared" si="3"/>
        <v>0.9957635832682105</v>
      </c>
      <c r="F50" s="82">
        <v>5100.5</v>
      </c>
      <c r="G50" s="82">
        <v>5094</v>
      </c>
      <c r="H50" s="133">
        <f t="shared" si="0"/>
        <v>99.8725615135771</v>
      </c>
      <c r="I50" s="6">
        <v>7056</v>
      </c>
      <c r="J50" s="51">
        <v>7011</v>
      </c>
      <c r="K50" s="47">
        <f>J50/I50</f>
        <v>0.9936224489795918</v>
      </c>
    </row>
    <row r="51" spans="1:11" s="20" customFormat="1" ht="18" customHeight="1" hidden="1">
      <c r="A51" s="5" t="s">
        <v>29</v>
      </c>
      <c r="B51" s="100" t="s">
        <v>7</v>
      </c>
      <c r="C51" s="101">
        <f t="shared" si="4"/>
        <v>112</v>
      </c>
      <c r="D51" s="35">
        <f t="shared" si="4"/>
        <v>111</v>
      </c>
      <c r="E51" s="31">
        <f t="shared" si="3"/>
        <v>0.9910714285714286</v>
      </c>
      <c r="F51" s="82">
        <v>112</v>
      </c>
      <c r="G51" s="82">
        <v>111</v>
      </c>
      <c r="H51" s="133">
        <f t="shared" si="0"/>
        <v>99.10714285714286</v>
      </c>
      <c r="I51" s="6"/>
      <c r="J51" s="51"/>
      <c r="K51" s="47"/>
    </row>
    <row r="52" spans="1:11" s="20" customFormat="1" ht="18.75" customHeight="1" hidden="1">
      <c r="A52" s="5" t="s">
        <v>30</v>
      </c>
      <c r="B52" s="100" t="s">
        <v>7</v>
      </c>
      <c r="C52" s="101">
        <f t="shared" si="4"/>
        <v>5229</v>
      </c>
      <c r="D52" s="35">
        <f t="shared" si="4"/>
        <v>5216</v>
      </c>
      <c r="E52" s="31">
        <f t="shared" si="3"/>
        <v>0.9975138649837445</v>
      </c>
      <c r="F52" s="82">
        <v>5229</v>
      </c>
      <c r="G52" s="82">
        <v>5216</v>
      </c>
      <c r="H52" s="133">
        <f t="shared" si="0"/>
        <v>99.75138649837444</v>
      </c>
      <c r="I52" s="6"/>
      <c r="J52" s="51"/>
      <c r="K52" s="47"/>
    </row>
    <row r="53" spans="1:11" s="20" customFormat="1" ht="17.25" customHeight="1" hidden="1">
      <c r="A53" s="5" t="s">
        <v>31</v>
      </c>
      <c r="B53" s="100" t="s">
        <v>7</v>
      </c>
      <c r="C53" s="101">
        <f t="shared" si="4"/>
        <v>948</v>
      </c>
      <c r="D53" s="35">
        <f t="shared" si="4"/>
        <v>948</v>
      </c>
      <c r="E53" s="31">
        <f t="shared" si="3"/>
        <v>1</v>
      </c>
      <c r="F53" s="82">
        <v>372</v>
      </c>
      <c r="G53" s="82">
        <v>372</v>
      </c>
      <c r="H53" s="133">
        <f t="shared" si="0"/>
        <v>100</v>
      </c>
      <c r="I53" s="6">
        <v>576</v>
      </c>
      <c r="J53" s="51">
        <v>576</v>
      </c>
      <c r="K53" s="47">
        <f>J53/I53</f>
        <v>1</v>
      </c>
    </row>
    <row r="54" spans="1:11" s="20" customFormat="1" ht="17.25" customHeight="1" hidden="1">
      <c r="A54" s="5" t="s">
        <v>63</v>
      </c>
      <c r="B54" s="100" t="s">
        <v>7</v>
      </c>
      <c r="C54" s="101">
        <f t="shared" si="4"/>
        <v>205</v>
      </c>
      <c r="D54" s="35">
        <f t="shared" si="4"/>
        <v>205</v>
      </c>
      <c r="E54" s="31">
        <f t="shared" si="3"/>
        <v>1</v>
      </c>
      <c r="F54" s="82">
        <v>100</v>
      </c>
      <c r="G54" s="82">
        <v>100</v>
      </c>
      <c r="H54" s="133">
        <f t="shared" si="0"/>
        <v>100</v>
      </c>
      <c r="I54" s="6">
        <v>105</v>
      </c>
      <c r="J54" s="51">
        <v>105</v>
      </c>
      <c r="K54" s="47">
        <f>J54/I54</f>
        <v>1</v>
      </c>
    </row>
    <row r="55" spans="1:11" ht="19.5" customHeight="1" hidden="1">
      <c r="A55" s="5"/>
      <c r="B55" s="108"/>
      <c r="C55" s="101"/>
      <c r="D55" s="101"/>
      <c r="E55" s="31"/>
      <c r="F55" s="83"/>
      <c r="G55" s="83"/>
      <c r="H55" s="133" t="e">
        <f t="shared" si="0"/>
        <v>#DIV/0!</v>
      </c>
      <c r="I55" s="35"/>
      <c r="J55" s="38"/>
      <c r="K55" s="44"/>
    </row>
    <row r="56" spans="1:11" ht="19.5" customHeight="1" hidden="1">
      <c r="A56" s="5"/>
      <c r="B56" s="108"/>
      <c r="C56" s="101"/>
      <c r="D56" s="101"/>
      <c r="E56" s="31"/>
      <c r="F56" s="83"/>
      <c r="G56" s="83"/>
      <c r="H56" s="133" t="e">
        <f t="shared" si="0"/>
        <v>#DIV/0!</v>
      </c>
      <c r="I56" s="35"/>
      <c r="J56" s="38"/>
      <c r="K56" s="44"/>
    </row>
    <row r="57" spans="1:11" s="54" customFormat="1" ht="19.5" customHeight="1" hidden="1">
      <c r="A57" s="53" t="s">
        <v>59</v>
      </c>
      <c r="B57" s="111" t="s">
        <v>57</v>
      </c>
      <c r="C57" s="112">
        <f>F57+I57</f>
        <v>19815</v>
      </c>
      <c r="D57" s="112">
        <f>G57+J57</f>
        <v>19686</v>
      </c>
      <c r="E57" s="113">
        <f>D57/C57</f>
        <v>0.9934897804693414</v>
      </c>
      <c r="F57" s="85"/>
      <c r="G57" s="85"/>
      <c r="H57" s="133" t="e">
        <f t="shared" si="0"/>
        <v>#DIV/0!</v>
      </c>
      <c r="I57" s="55">
        <v>19815</v>
      </c>
      <c r="J57" s="56">
        <v>19686</v>
      </c>
      <c r="K57" s="71">
        <f>J57/I57</f>
        <v>0.9934897804693414</v>
      </c>
    </row>
    <row r="58" spans="1:11" s="54" customFormat="1" ht="19.5" customHeight="1">
      <c r="A58" s="119" t="s">
        <v>104</v>
      </c>
      <c r="B58" s="125" t="s">
        <v>106</v>
      </c>
      <c r="C58" s="126"/>
      <c r="D58" s="126"/>
      <c r="E58" s="127"/>
      <c r="F58" s="128">
        <v>188.2</v>
      </c>
      <c r="G58" s="128">
        <v>47</v>
      </c>
      <c r="H58" s="133">
        <f t="shared" si="0"/>
        <v>24.97343251859724</v>
      </c>
      <c r="I58" s="55"/>
      <c r="J58" s="56"/>
      <c r="K58" s="71"/>
    </row>
    <row r="59" spans="1:11" s="54" customFormat="1" ht="19.5" customHeight="1">
      <c r="A59" s="120" t="s">
        <v>105</v>
      </c>
      <c r="B59" s="121" t="s">
        <v>107</v>
      </c>
      <c r="C59" s="122"/>
      <c r="D59" s="122"/>
      <c r="E59" s="123"/>
      <c r="F59" s="124">
        <v>188.2</v>
      </c>
      <c r="G59" s="124">
        <v>47</v>
      </c>
      <c r="H59" s="140">
        <f t="shared" si="0"/>
        <v>24.97343251859724</v>
      </c>
      <c r="I59" s="55"/>
      <c r="J59" s="56"/>
      <c r="K59" s="71"/>
    </row>
    <row r="60" spans="1:11" s="45" customFormat="1" ht="18.75" customHeight="1">
      <c r="A60" s="139" t="s">
        <v>41</v>
      </c>
      <c r="B60" s="130"/>
      <c r="C60" s="131" t="e">
        <f>C20+#REF!+#REF!+#REF!+C35+#REF!+#REF!+#REF!+#REF!+#REF!</f>
        <v>#REF!</v>
      </c>
      <c r="D60" s="131" t="e">
        <f>D20+#REF!+#REF!+#REF!+D35+#REF!+#REF!+#REF!+#REF!+#REF!</f>
        <v>#REF!</v>
      </c>
      <c r="E60" s="132" t="e">
        <f>D60/C60</f>
        <v>#REF!</v>
      </c>
      <c r="F60" s="133">
        <f>F35+F29+F31+F25+F20+F27+F58</f>
        <v>5182.9</v>
      </c>
      <c r="G60" s="133">
        <f>G35+G31+G25+G20+G27+G58</f>
        <v>674.1</v>
      </c>
      <c r="H60" s="133">
        <f t="shared" si="0"/>
        <v>13.006232032259932</v>
      </c>
      <c r="I60" s="69" t="e">
        <f>I20+#REF!+#REF!+I35+#REF!+#REF!+#REF!</f>
        <v>#REF!</v>
      </c>
      <c r="J60" s="69" t="e">
        <f>J20+#REF!+#REF!+J35+#REF!+#REF!+#REF!</f>
        <v>#REF!</v>
      </c>
      <c r="K60" s="70" t="e">
        <f>J60/I60</f>
        <v>#REF!</v>
      </c>
    </row>
    <row r="61" spans="1:11" s="20" customFormat="1" ht="31.5" hidden="1">
      <c r="A61" s="23" t="s">
        <v>1</v>
      </c>
      <c r="B61" s="8"/>
      <c r="C61" s="39" t="e">
        <f>F61+I61</f>
        <v>#REF!</v>
      </c>
      <c r="D61" s="39" t="e">
        <f>G61+J61</f>
        <v>#REF!</v>
      </c>
      <c r="E61" s="40"/>
      <c r="F61" s="24">
        <f>F15-F60</f>
        <v>272240.1</v>
      </c>
      <c r="G61" s="24">
        <f>G15-G60</f>
        <v>277973.9</v>
      </c>
      <c r="H61" s="31"/>
      <c r="I61" s="24" t="e">
        <f>I15-I60</f>
        <v>#REF!</v>
      </c>
      <c r="J61" s="24" t="e">
        <f>J15-J60</f>
        <v>#REF!</v>
      </c>
      <c r="K61" s="30"/>
    </row>
    <row r="62" spans="1:11" s="20" customFormat="1" ht="3" customHeight="1" hidden="1">
      <c r="A62" s="23"/>
      <c r="B62" s="8"/>
      <c r="C62" s="4"/>
      <c r="D62" s="4"/>
      <c r="E62" s="29"/>
      <c r="F62" s="24"/>
      <c r="G62" s="24"/>
      <c r="H62" s="32"/>
      <c r="I62" s="24"/>
      <c r="J62" s="24"/>
      <c r="K62" s="29"/>
    </row>
    <row r="63" spans="1:11" ht="18" customHeight="1" hidden="1">
      <c r="A63" s="10" t="s">
        <v>60</v>
      </c>
      <c r="B63" s="11"/>
      <c r="C63" s="6">
        <f>F63+I63</f>
        <v>1900</v>
      </c>
      <c r="D63" s="6">
        <f>G63+J63</f>
        <v>0</v>
      </c>
      <c r="E63" s="6">
        <f>H63+K63</f>
        <v>-1900</v>
      </c>
      <c r="F63" s="9">
        <v>1900</v>
      </c>
      <c r="G63" s="9"/>
      <c r="H63" s="9">
        <f>G63-F63</f>
        <v>-1900</v>
      </c>
      <c r="I63" s="9"/>
      <c r="J63" s="26"/>
      <c r="K63" s="29"/>
    </row>
    <row r="64" spans="1:11" ht="16.5" customHeight="1" hidden="1">
      <c r="A64" s="10" t="s">
        <v>61</v>
      </c>
      <c r="B64" s="11"/>
      <c r="C64" s="6">
        <f>F64+I64</f>
        <v>1610</v>
      </c>
      <c r="D64" s="6">
        <f>G64+J64</f>
        <v>0</v>
      </c>
      <c r="E64" s="6">
        <f>D64-C64</f>
        <v>-1610</v>
      </c>
      <c r="F64" s="9">
        <v>1610</v>
      </c>
      <c r="G64" s="9"/>
      <c r="H64" s="9">
        <f>G64-F64</f>
        <v>-1610</v>
      </c>
      <c r="I64" s="9"/>
      <c r="J64" s="26"/>
      <c r="K64" s="29"/>
    </row>
    <row r="65" spans="1:11" ht="28.5" customHeight="1" hidden="1">
      <c r="A65" s="7" t="s">
        <v>12</v>
      </c>
      <c r="B65" s="27"/>
      <c r="C65" s="36">
        <f>F65+I65</f>
        <v>4390</v>
      </c>
      <c r="D65" s="36">
        <f>G65+J65</f>
        <v>3329</v>
      </c>
      <c r="E65" s="36">
        <f>D65-C65</f>
        <v>-1061</v>
      </c>
      <c r="F65" s="9">
        <v>4390</v>
      </c>
      <c r="G65" s="9">
        <v>3329</v>
      </c>
      <c r="H65" s="9">
        <f>G65-F65</f>
        <v>-1061</v>
      </c>
      <c r="I65" s="9"/>
      <c r="J65" s="26"/>
      <c r="K65" s="32"/>
    </row>
    <row r="66" spans="1:11" ht="15.75" hidden="1">
      <c r="A66" s="28" t="s">
        <v>19</v>
      </c>
      <c r="B66" s="11" t="s">
        <v>11</v>
      </c>
      <c r="C66" s="4">
        <f aca="true" t="shared" si="5" ref="C66:H66">SUM(C63:C65)</f>
        <v>7900</v>
      </c>
      <c r="D66" s="4">
        <f t="shared" si="5"/>
        <v>3329</v>
      </c>
      <c r="E66" s="4">
        <f t="shared" si="5"/>
        <v>-4571</v>
      </c>
      <c r="F66" s="4">
        <f t="shared" si="5"/>
        <v>7900</v>
      </c>
      <c r="G66" s="4">
        <f t="shared" si="5"/>
        <v>3329</v>
      </c>
      <c r="H66" s="4">
        <f t="shared" si="5"/>
        <v>-4571</v>
      </c>
      <c r="I66" s="4"/>
      <c r="J66" s="25"/>
      <c r="K66" s="29"/>
    </row>
    <row r="67" spans="1:11" s="34" customFormat="1" ht="15.7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8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4"/>
    </row>
    <row r="69" ht="15">
      <c r="A69" s="15"/>
    </row>
  </sheetData>
  <sheetProtection/>
  <mergeCells count="9">
    <mergeCell ref="B2:H2"/>
    <mergeCell ref="B3:H3"/>
    <mergeCell ref="A68:J68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70" t="s">
        <v>68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3:13" ht="18" customHeight="1">
      <c r="C5" s="170" t="s">
        <v>97</v>
      </c>
      <c r="D5" s="170"/>
      <c r="E5" s="170"/>
      <c r="F5" s="170"/>
      <c r="G5" s="170"/>
      <c r="H5" s="170"/>
      <c r="I5" s="170"/>
      <c r="J5" s="170"/>
      <c r="K5" s="93"/>
      <c r="L5" s="93"/>
      <c r="M5" s="93"/>
    </row>
    <row r="6" spans="3:13" ht="18" customHeight="1">
      <c r="C6" s="170" t="s">
        <v>98</v>
      </c>
      <c r="D6" s="170"/>
      <c r="E6" s="170"/>
      <c r="F6" s="170"/>
      <c r="G6" s="170"/>
      <c r="H6" s="170"/>
      <c r="I6" s="170"/>
      <c r="J6" s="170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59" t="s">
        <v>66</v>
      </c>
      <c r="D9" s="159"/>
      <c r="E9" s="159"/>
      <c r="F9" s="159"/>
      <c r="G9" s="159"/>
      <c r="H9" s="159"/>
      <c r="I9" s="159"/>
      <c r="J9" s="159"/>
      <c r="K9" s="78"/>
      <c r="L9" s="78"/>
      <c r="M9" s="78"/>
    </row>
    <row r="10" spans="3:13" ht="18" customHeight="1">
      <c r="C10" s="159" t="s">
        <v>91</v>
      </c>
      <c r="D10" s="159"/>
      <c r="E10" s="159"/>
      <c r="F10" s="159"/>
      <c r="G10" s="159"/>
      <c r="H10" s="159"/>
      <c r="I10" s="159"/>
      <c r="J10" s="159"/>
      <c r="K10" s="78"/>
      <c r="L10" s="78"/>
      <c r="M10" s="78"/>
    </row>
    <row r="11" spans="3:13" ht="18" customHeight="1">
      <c r="C11" s="159" t="s">
        <v>99</v>
      </c>
      <c r="D11" s="159"/>
      <c r="E11" s="159"/>
      <c r="F11" s="159"/>
      <c r="G11" s="159"/>
      <c r="H11" s="159"/>
      <c r="I11" s="159"/>
      <c r="J11" s="159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66" t="s">
        <v>0</v>
      </c>
      <c r="D13" s="3"/>
      <c r="E13" s="79" t="s">
        <v>13</v>
      </c>
      <c r="F13" s="80"/>
      <c r="G13" s="81"/>
      <c r="H13" s="167" t="s">
        <v>14</v>
      </c>
      <c r="I13" s="168"/>
      <c r="J13" s="169"/>
      <c r="K13" s="165" t="s">
        <v>15</v>
      </c>
      <c r="L13" s="165"/>
      <c r="M13" s="165"/>
    </row>
    <row r="14" spans="3:13" s="15" customFormat="1" ht="66" customHeight="1">
      <c r="C14" s="166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к пост. № 29</dc:title>
  <dc:subject/>
  <dc:creator>Сафина Н Р</dc:creator>
  <cp:keywords/>
  <dc:description/>
  <cp:lastModifiedBy>User</cp:lastModifiedBy>
  <cp:lastPrinted>2020-04-14T07:48:30Z</cp:lastPrinted>
  <dcterms:created xsi:type="dcterms:W3CDTF">2006-02-17T05:10:58Z</dcterms:created>
  <dcterms:modified xsi:type="dcterms:W3CDTF">2021-05-05T05:47:25Z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XXJ7TYMEEKJ2-7533-179</vt:lpwstr>
  </property>
  <property fmtid="{D5CDD505-2E9C-101B-9397-08002B2CF9AE}" pid="4" name="_dlc_DocIdItemGu">
    <vt:lpwstr>9777ff52-5c69-4cb5-8694-1a4f8cb89e5b</vt:lpwstr>
  </property>
  <property fmtid="{D5CDD505-2E9C-101B-9397-08002B2CF9AE}" pid="5" name="_dlc_DocIdU">
    <vt:lpwstr>https://vip.gov.mari.ru/mturek/sp_mariets/_layouts/DocIdRedir.aspx?ID=XXJ7TYMEEKJ2-7533-179, XXJ7TYMEEKJ2-7533-179</vt:lpwstr>
  </property>
  <property fmtid="{D5CDD505-2E9C-101B-9397-08002B2CF9AE}" pid="6" name="Описан">
    <vt:lpwstr>Сведения об исполнении бюджета по расходам  Марийского  сельского  поселения Мари-Турекского муниципального района Республики Марий Эл за 1 квартал  2021 год    
</vt:lpwstr>
  </property>
  <property fmtid="{D5CDD505-2E9C-101B-9397-08002B2CF9AE}" pid="7" name="Г">
    <vt:lpwstr>2021 год</vt:lpwstr>
  </property>
</Properties>
</file>